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FRAMATECH GENERAL\PROPOSITION FRAMATECH\FORMATIONS INTRA\2025\GTT\MATRICE ET MATERIEL FRS 2025\BOITE A OUTILS\"/>
    </mc:Choice>
  </mc:AlternateContent>
  <xr:revisionPtr revIDLastSave="0" documentId="13_ncr:1_{A52CBE4F-014E-4991-B68A-13C8EE514CF8}" xr6:coauthVersionLast="47" xr6:coauthVersionMax="47" xr10:uidLastSave="{00000000-0000-0000-0000-000000000000}"/>
  <bookViews>
    <workbookView xWindow="-120" yWindow="-120" windowWidth="29040" windowHeight="15720" activeTab="2" xr2:uid="{F0E04DB0-06D0-4FC8-A8A5-1D24DDB56242}"/>
  </bookViews>
  <sheets>
    <sheet name="ordinateur" sheetId="1" r:id="rId1"/>
    <sheet name="MP de chine" sheetId="2" r:id="rId2"/>
    <sheet name="Benchmark CTP FR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3" l="1"/>
  <c r="D18" i="3"/>
  <c r="E18" i="3"/>
  <c r="C18" i="3"/>
  <c r="D28" i="3"/>
  <c r="D36" i="3" s="1"/>
  <c r="E28" i="3"/>
  <c r="E36" i="3" s="1"/>
  <c r="C28" i="3"/>
  <c r="D10" i="3"/>
  <c r="D13" i="3" s="1"/>
  <c r="E10" i="3"/>
  <c r="E13" i="3" s="1"/>
  <c r="C10" i="3"/>
  <c r="C13" i="3" s="1"/>
  <c r="D14" i="2"/>
  <c r="D11" i="2"/>
  <c r="D12" i="2"/>
  <c r="D13" i="2"/>
  <c r="D10" i="2"/>
  <c r="D9" i="2"/>
  <c r="D4" i="2"/>
  <c r="D5" i="2"/>
  <c r="D6" i="2"/>
  <c r="D7" i="2"/>
  <c r="D8" i="2"/>
  <c r="D3" i="2"/>
  <c r="D6" i="1"/>
  <c r="E4" i="1"/>
  <c r="E3" i="1"/>
  <c r="E10" i="1" s="1"/>
  <c r="E20" i="3" l="1"/>
  <c r="D20" i="3"/>
  <c r="C20" i="3"/>
</calcChain>
</file>

<file path=xl/sharedStrings.xml><?xml version="1.0" encoding="utf-8"?>
<sst xmlns="http://schemas.openxmlformats.org/spreadsheetml/2006/main" count="100" uniqueCount="97">
  <si>
    <t>Composant du CTP</t>
  </si>
  <si>
    <t>Description</t>
  </si>
  <si>
    <t>Exemple concret</t>
  </si>
  <si>
    <t>Coût d’acquisition</t>
  </si>
  <si>
    <t>Prix d’achat initial du bien ou service</t>
  </si>
  <si>
    <t>Coûts de livraison et installation</t>
  </si>
  <si>
    <t>Frais liés au transport, à la mise en service ou à l’installation</t>
  </si>
  <si>
    <t>Coûts d’exploitation</t>
  </si>
  <si>
    <t>Coûts pour utiliser le bien : énergie, consommables, licences, etc.</t>
  </si>
  <si>
    <t>Coûts de maintenance</t>
  </si>
  <si>
    <t>Entretien régulier, réparations, mises à jour</t>
  </si>
  <si>
    <t>Coûts de formation</t>
  </si>
  <si>
    <t>Temps et ressources pour former les utilisateurs</t>
  </si>
  <si>
    <t>Coûts liés à l’indisponibilité</t>
  </si>
  <si>
    <t>Pertes dues aux pannes ou à l’inutilisation temporaire</t>
  </si>
  <si>
    <t>Coûts de fin de vie</t>
  </si>
  <si>
    <t>Recyclage, revente, destruction, ou remplacement</t>
  </si>
  <si>
    <t>Coût</t>
  </si>
  <si>
    <t>300€/an</t>
  </si>
  <si>
    <t>Achat d’un ordinateur</t>
  </si>
  <si>
    <t>Livraison + installation réseau</t>
  </si>
  <si>
    <t>Maintenance annuelle</t>
  </si>
  <si>
    <t>Formation du personnel</t>
  </si>
  <si>
    <t>Panne de 2 jours = perte de productivité</t>
  </si>
  <si>
    <t>Électricité, licence Microsoft</t>
  </si>
  <si>
    <t>Recyclage (asso spécialisée)</t>
  </si>
  <si>
    <t>Coût d’achat</t>
  </si>
  <si>
    <t>Prix d’achat des matières premières auprès du fournisseur chinois</t>
  </si>
  <si>
    <t>Frais de transport international</t>
  </si>
  <si>
    <t>Fret maritime ou aérien, assurance transport</t>
  </si>
  <si>
    <t>Frais de transitaire</t>
  </si>
  <si>
    <t>Organisation logistique, dédouanement, documentation</t>
  </si>
  <si>
    <t>Droits de douane et taxes</t>
  </si>
  <si>
    <t>TVA à l’importation, droits spécifiques selon la matière</t>
  </si>
  <si>
    <t>Coûts de manutention au port</t>
  </si>
  <si>
    <t>Déchargement, stockage temporaire, frais portuaires</t>
  </si>
  <si>
    <t>Transport local</t>
  </si>
  <si>
    <t>Livraison du port à l’usine ou entrepôt</t>
  </si>
  <si>
    <t>Coûts de stockage</t>
  </si>
  <si>
    <t>Location d’espace, équipements, sécurité, gestion des stocks</t>
  </si>
  <si>
    <t>4 000 € / mois</t>
  </si>
  <si>
    <t>Coûts de gestion administrative</t>
  </si>
  <si>
    <t>Temps passé par les équipes achats, comptabilité, conformité</t>
  </si>
  <si>
    <t>Risques liés aux délais</t>
  </si>
  <si>
    <t>Pénalités ou pertes dues aux retards de livraison</t>
  </si>
  <si>
    <t>Coûts de qualité et contrôle</t>
  </si>
  <si>
    <t>Tests, conformité, rejet de lots non conformes</t>
  </si>
  <si>
    <t>Coûts de fin de vie ou obsolescence</t>
  </si>
  <si>
    <t>Perte de valeur, destruction ou recyclage de surplus</t>
  </si>
  <si>
    <t>Achats d'un ordinateur</t>
  </si>
  <si>
    <t>Coût global</t>
  </si>
  <si>
    <t>Coût annuel x3 livraisons par an</t>
  </si>
  <si>
    <t>Importation &amp; stockage matières premières depuis la Chine</t>
  </si>
  <si>
    <t>Critère</t>
  </si>
  <si>
    <t>Fournisseur A (Chine)</t>
  </si>
  <si>
    <t>Fournisseur B (Turquie)</t>
  </si>
  <si>
    <t>Fournisseur C (France)</t>
  </si>
  <si>
    <t>Commentaire / Analyse</t>
  </si>
  <si>
    <t>Prix unitaire (€)</t>
  </si>
  <si>
    <t>Quantité commandée (unités)</t>
  </si>
  <si>
    <t>Fret international (€)</t>
  </si>
  <si>
    <t>Assurance transport (%)</t>
  </si>
  <si>
    <t>Frais de transitaire (€)</t>
  </si>
  <si>
    <t>Droits de douane (%)</t>
  </si>
  <si>
    <t>Transport local (€)</t>
  </si>
  <si>
    <t>Stockage mensuel (€)</t>
  </si>
  <si>
    <t>Durée de stockage (mois)</t>
  </si>
  <si>
    <t>Coût administratif (€)</t>
  </si>
  <si>
    <t>Risques liés aux délais (€)</t>
  </si>
  <si>
    <t>Contrôle qualité (€)</t>
  </si>
  <si>
    <t>Obsolescence / fin de vie (€)</t>
  </si>
  <si>
    <t>CTP total estimé (€)</t>
  </si>
  <si>
    <t>Coût total achat (€)</t>
  </si>
  <si>
    <t>Assurance transport (MP + Fret) (€)</t>
  </si>
  <si>
    <t>A</t>
  </si>
  <si>
    <t>B</t>
  </si>
  <si>
    <t>C</t>
  </si>
  <si>
    <t>D</t>
  </si>
  <si>
    <t>Droits de douane (MP+ Fret+assurance) (€)</t>
  </si>
  <si>
    <t>E</t>
  </si>
  <si>
    <t xml:space="preserve">Coût de stockage </t>
  </si>
  <si>
    <t>I</t>
  </si>
  <si>
    <t>II</t>
  </si>
  <si>
    <t>III</t>
  </si>
  <si>
    <t>IV</t>
  </si>
  <si>
    <t>V</t>
  </si>
  <si>
    <t>VI</t>
  </si>
  <si>
    <t>F</t>
  </si>
  <si>
    <t>Risque perte Marchandise</t>
  </si>
  <si>
    <t>Coût Indisponibilité Marchandise</t>
  </si>
  <si>
    <t>(1) = 0,00€ car pas de traçabilité ou suivi de lots depuis le FRS Chinois</t>
  </si>
  <si>
    <t>(1)</t>
  </si>
  <si>
    <t>Coût HT (A+B+B+C+D+E+F) à l'import</t>
  </si>
  <si>
    <t>Total "Autres coûts"</t>
  </si>
  <si>
    <t>"C" est le plus cher à l’achat mais le moins coûteux au global</t>
  </si>
  <si>
    <t>Autres coûts du CTP</t>
  </si>
  <si>
    <t>STANDARDISER VOS CRITERES POUR COMPARER &amp; ACTUALISER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</si>
</sst>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3" tint="9.9978637043366805E-2"/>
      <name val="Aptos Narrow"/>
      <family val="2"/>
      <scheme val="minor"/>
    </font>
    <font>
      <sz val="11"/>
      <name val="Aptos Narrow"/>
      <family val="2"/>
      <scheme val="minor"/>
    </font>
    <font>
      <b/>
      <i/>
      <sz val="11"/>
      <color theme="3" tint="9.9978637043366805E-2"/>
      <name val="Aptos Narrow"/>
      <family val="2"/>
      <scheme val="minor"/>
    </font>
    <font>
      <sz val="14"/>
      <color theme="3" tint="9.9978637043366805E-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/>
    <xf numFmtId="6" fontId="0" fillId="0" borderId="1" xfId="0" applyNumberFormat="1" applyBorder="1"/>
    <xf numFmtId="0" fontId="2" fillId="0" borderId="1" xfId="0" applyFont="1" applyBorder="1" applyAlignment="1">
      <alignment horizontal="center"/>
    </xf>
    <xf numFmtId="164" fontId="0" fillId="0" borderId="1" xfId="1" applyNumberFormat="1" applyFont="1" applyBorder="1"/>
    <xf numFmtId="164" fontId="2" fillId="0" borderId="0" xfId="0" applyNumberFormat="1" applyFont="1"/>
    <xf numFmtId="6" fontId="2" fillId="0" borderId="0" xfId="0" applyNumberFormat="1" applyFont="1"/>
    <xf numFmtId="0" fontId="0" fillId="0" borderId="1" xfId="0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4" fontId="6" fillId="0" borderId="0" xfId="1" applyNumberFormat="1" applyFont="1" applyAlignment="1">
      <alignment vertical="center"/>
    </xf>
    <xf numFmtId="164" fontId="0" fillId="0" borderId="0" xfId="1" applyNumberFormat="1" applyFont="1" applyAlignment="1">
      <alignment vertical="center"/>
    </xf>
    <xf numFmtId="9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4" fillId="2" borderId="0" xfId="0" applyFont="1" applyFill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164" fontId="4" fillId="2" borderId="0" xfId="1" applyNumberFormat="1" applyFont="1" applyFill="1" applyAlignment="1">
      <alignment vertical="center"/>
    </xf>
    <xf numFmtId="44" fontId="0" fillId="0" borderId="0" xfId="0" applyNumberFormat="1" applyAlignment="1">
      <alignment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0" fillId="0" borderId="1" xfId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9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vertical="center"/>
    </xf>
    <xf numFmtId="9" fontId="7" fillId="0" borderId="1" xfId="2" applyFont="1" applyBorder="1" applyAlignment="1">
      <alignment vertical="center"/>
    </xf>
    <xf numFmtId="0" fontId="2" fillId="0" borderId="0" xfId="0" applyFont="1" applyFill="1" applyAlignment="1">
      <alignment vertical="center"/>
    </xf>
    <xf numFmtId="9" fontId="0" fillId="0" borderId="0" xfId="0" applyNumberFormat="1" applyFill="1" applyAlignment="1">
      <alignment vertical="center"/>
    </xf>
    <xf numFmtId="0" fontId="2" fillId="0" borderId="1" xfId="0" applyFont="1" applyBorder="1" applyAlignment="1">
      <alignment vertical="center"/>
    </xf>
    <xf numFmtId="9" fontId="0" fillId="3" borderId="1" xfId="0" applyNumberFormat="1" applyFill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164" fontId="0" fillId="0" borderId="1" xfId="1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9" fillId="3" borderId="0" xfId="0" applyFont="1" applyFill="1" applyAlignment="1">
      <alignment horizontal="center" vertical="center" wrapText="1"/>
    </xf>
    <xf numFmtId="164" fontId="8" fillId="0" borderId="1" xfId="1" quotePrefix="1" applyNumberFormat="1" applyFont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0" fontId="0" fillId="3" borderId="1" xfId="0" applyNumberForma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64" fontId="6" fillId="3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7FC9-8679-4FE3-AC15-40F0D8D2C979}">
  <dimension ref="A1:F10"/>
  <sheetViews>
    <sheetView workbookViewId="0">
      <selection activeCell="D15" sqref="D15"/>
    </sheetView>
  </sheetViews>
  <sheetFormatPr baseColWidth="10" defaultRowHeight="15" x14ac:dyDescent="0.25"/>
  <cols>
    <col min="1" max="1" width="29.7109375" bestFit="1" customWidth="1"/>
    <col min="2" max="2" width="59.7109375" bestFit="1" customWidth="1"/>
    <col min="3" max="3" width="42" bestFit="1" customWidth="1"/>
    <col min="4" max="4" width="9.42578125" bestFit="1" customWidth="1"/>
    <col min="5" max="5" width="12.85546875" customWidth="1"/>
    <col min="6" max="6" width="25.140625" bestFit="1" customWidth="1"/>
  </cols>
  <sheetData>
    <row r="1" spans="1:6" ht="18.75" x14ac:dyDescent="0.3">
      <c r="A1" s="9" t="s">
        <v>49</v>
      </c>
      <c r="B1" s="9"/>
      <c r="C1" s="9"/>
      <c r="D1" s="9"/>
      <c r="E1" s="9"/>
    </row>
    <row r="2" spans="1:6" x14ac:dyDescent="0.25">
      <c r="A2" s="4" t="s">
        <v>0</v>
      </c>
      <c r="B2" s="4" t="s">
        <v>1</v>
      </c>
      <c r="C2" s="4" t="s">
        <v>2</v>
      </c>
      <c r="D2" s="4" t="s">
        <v>17</v>
      </c>
      <c r="E2" s="4" t="s">
        <v>50</v>
      </c>
      <c r="F2" s="1"/>
    </row>
    <row r="3" spans="1:6" x14ac:dyDescent="0.25">
      <c r="A3" s="2" t="s">
        <v>3</v>
      </c>
      <c r="B3" s="2" t="s">
        <v>4</v>
      </c>
      <c r="C3" s="2" t="s">
        <v>19</v>
      </c>
      <c r="D3" s="5">
        <v>1200</v>
      </c>
      <c r="E3" s="5">
        <f>D3</f>
        <v>1200</v>
      </c>
    </row>
    <row r="4" spans="1:6" x14ac:dyDescent="0.25">
      <c r="A4" s="2" t="s">
        <v>5</v>
      </c>
      <c r="B4" s="2" t="s">
        <v>6</v>
      </c>
      <c r="C4" s="2" t="s">
        <v>20</v>
      </c>
      <c r="D4" s="5">
        <v>150</v>
      </c>
      <c r="E4" s="5">
        <f>D4</f>
        <v>150</v>
      </c>
    </row>
    <row r="5" spans="1:6" x14ac:dyDescent="0.25">
      <c r="A5" s="2" t="s">
        <v>7</v>
      </c>
      <c r="B5" s="2" t="s">
        <v>8</v>
      </c>
      <c r="C5" s="2" t="s">
        <v>24</v>
      </c>
      <c r="D5" s="5" t="s">
        <v>18</v>
      </c>
      <c r="E5" s="5">
        <v>1500</v>
      </c>
    </row>
    <row r="6" spans="1:6" x14ac:dyDescent="0.25">
      <c r="A6" s="2" t="s">
        <v>9</v>
      </c>
      <c r="B6" s="2" t="s">
        <v>10</v>
      </c>
      <c r="C6" s="2" t="s">
        <v>21</v>
      </c>
      <c r="D6" s="5">
        <f>25*12</f>
        <v>300</v>
      </c>
      <c r="E6" s="5">
        <v>300</v>
      </c>
    </row>
    <row r="7" spans="1:6" x14ac:dyDescent="0.25">
      <c r="A7" s="2" t="s">
        <v>11</v>
      </c>
      <c r="B7" s="2" t="s">
        <v>12</v>
      </c>
      <c r="C7" s="2" t="s">
        <v>22</v>
      </c>
      <c r="D7" s="5">
        <v>0</v>
      </c>
      <c r="E7" s="5">
        <v>0</v>
      </c>
    </row>
    <row r="8" spans="1:6" x14ac:dyDescent="0.25">
      <c r="A8" s="2" t="s">
        <v>13</v>
      </c>
      <c r="B8" s="2" t="s">
        <v>14</v>
      </c>
      <c r="C8" s="2" t="s">
        <v>23</v>
      </c>
      <c r="D8" s="5">
        <v>400</v>
      </c>
      <c r="E8" s="5">
        <v>400</v>
      </c>
    </row>
    <row r="9" spans="1:6" x14ac:dyDescent="0.25">
      <c r="A9" s="2" t="s">
        <v>15</v>
      </c>
      <c r="B9" s="2" t="s">
        <v>16</v>
      </c>
      <c r="C9" s="2" t="s">
        <v>25</v>
      </c>
      <c r="D9" s="5">
        <v>100</v>
      </c>
      <c r="E9" s="5">
        <v>100</v>
      </c>
    </row>
    <row r="10" spans="1:6" x14ac:dyDescent="0.25">
      <c r="E10" s="6">
        <f>SUM(E3:E9)</f>
        <v>3650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A94D9-6B77-40BA-9CCD-152AA7896266}">
  <dimension ref="A1:D14"/>
  <sheetViews>
    <sheetView workbookViewId="0">
      <selection activeCell="A2" sqref="A2"/>
    </sheetView>
  </sheetViews>
  <sheetFormatPr baseColWidth="10" defaultRowHeight="15" x14ac:dyDescent="0.25"/>
  <cols>
    <col min="1" max="1" width="32.5703125" bestFit="1" customWidth="1"/>
    <col min="2" max="2" width="60.5703125" bestFit="1" customWidth="1"/>
    <col min="3" max="3" width="12.85546875" bestFit="1" customWidth="1"/>
    <col min="4" max="4" width="29.5703125" bestFit="1" customWidth="1"/>
  </cols>
  <sheetData>
    <row r="1" spans="1:4" ht="18.75" x14ac:dyDescent="0.3">
      <c r="A1" s="9" t="s">
        <v>52</v>
      </c>
      <c r="B1" s="9"/>
      <c r="C1" s="9"/>
      <c r="D1" s="9"/>
    </row>
    <row r="2" spans="1:4" x14ac:dyDescent="0.25">
      <c r="A2" s="8" t="s">
        <v>0</v>
      </c>
      <c r="B2" s="8" t="s">
        <v>1</v>
      </c>
      <c r="C2" s="8" t="s">
        <v>17</v>
      </c>
      <c r="D2" s="8" t="s">
        <v>51</v>
      </c>
    </row>
    <row r="3" spans="1:4" x14ac:dyDescent="0.25">
      <c r="A3" s="2" t="s">
        <v>26</v>
      </c>
      <c r="B3" s="2" t="s">
        <v>27</v>
      </c>
      <c r="C3" s="3">
        <v>50000</v>
      </c>
      <c r="D3" s="3">
        <f>C3*3</f>
        <v>150000</v>
      </c>
    </row>
    <row r="4" spans="1:4" x14ac:dyDescent="0.25">
      <c r="A4" s="2" t="s">
        <v>28</v>
      </c>
      <c r="B4" s="2" t="s">
        <v>29</v>
      </c>
      <c r="C4" s="3">
        <v>8000</v>
      </c>
      <c r="D4" s="3">
        <f t="shared" ref="D4:D8" si="0">C4*3</f>
        <v>24000</v>
      </c>
    </row>
    <row r="5" spans="1:4" x14ac:dyDescent="0.25">
      <c r="A5" s="2" t="s">
        <v>30</v>
      </c>
      <c r="B5" s="2" t="s">
        <v>31</v>
      </c>
      <c r="C5" s="3">
        <v>2500</v>
      </c>
      <c r="D5" s="3">
        <f t="shared" si="0"/>
        <v>7500</v>
      </c>
    </row>
    <row r="6" spans="1:4" x14ac:dyDescent="0.25">
      <c r="A6" s="2" t="s">
        <v>32</v>
      </c>
      <c r="B6" s="2" t="s">
        <v>33</v>
      </c>
      <c r="C6" s="3">
        <v>3000</v>
      </c>
      <c r="D6" s="3">
        <f t="shared" si="0"/>
        <v>9000</v>
      </c>
    </row>
    <row r="7" spans="1:4" x14ac:dyDescent="0.25">
      <c r="A7" s="2" t="s">
        <v>34</v>
      </c>
      <c r="B7" s="2" t="s">
        <v>35</v>
      </c>
      <c r="C7" s="3">
        <v>1200</v>
      </c>
      <c r="D7" s="3">
        <f t="shared" si="0"/>
        <v>3600</v>
      </c>
    </row>
    <row r="8" spans="1:4" x14ac:dyDescent="0.25">
      <c r="A8" s="2" t="s">
        <v>36</v>
      </c>
      <c r="B8" s="2" t="s">
        <v>37</v>
      </c>
      <c r="C8" s="3">
        <v>1000</v>
      </c>
      <c r="D8" s="3">
        <f t="shared" si="0"/>
        <v>3000</v>
      </c>
    </row>
    <row r="9" spans="1:4" x14ac:dyDescent="0.25">
      <c r="A9" s="2" t="s">
        <v>38</v>
      </c>
      <c r="B9" s="2" t="s">
        <v>39</v>
      </c>
      <c r="C9" s="2" t="s">
        <v>40</v>
      </c>
      <c r="D9" s="3">
        <f>(4000*3)*12</f>
        <v>144000</v>
      </c>
    </row>
    <row r="10" spans="1:4" x14ac:dyDescent="0.25">
      <c r="A10" s="2" t="s">
        <v>41</v>
      </c>
      <c r="B10" s="2" t="s">
        <v>42</v>
      </c>
      <c r="C10" s="3">
        <v>1500</v>
      </c>
      <c r="D10" s="3">
        <f>C10*3</f>
        <v>4500</v>
      </c>
    </row>
    <row r="11" spans="1:4" x14ac:dyDescent="0.25">
      <c r="A11" s="2" t="s">
        <v>43</v>
      </c>
      <c r="B11" s="2" t="s">
        <v>44</v>
      </c>
      <c r="C11" s="3">
        <v>2000</v>
      </c>
      <c r="D11" s="3">
        <f t="shared" ref="D11:D13" si="1">C11*3</f>
        <v>6000</v>
      </c>
    </row>
    <row r="12" spans="1:4" x14ac:dyDescent="0.25">
      <c r="A12" s="2" t="s">
        <v>45</v>
      </c>
      <c r="B12" s="2" t="s">
        <v>46</v>
      </c>
      <c r="C12" s="3">
        <v>1000</v>
      </c>
      <c r="D12" s="3">
        <f t="shared" si="1"/>
        <v>3000</v>
      </c>
    </row>
    <row r="13" spans="1:4" x14ac:dyDescent="0.25">
      <c r="A13" s="2" t="s">
        <v>47</v>
      </c>
      <c r="B13" s="2" t="s">
        <v>48</v>
      </c>
      <c r="C13" s="3">
        <v>500</v>
      </c>
      <c r="D13" s="3">
        <f t="shared" si="1"/>
        <v>1500</v>
      </c>
    </row>
    <row r="14" spans="1:4" x14ac:dyDescent="0.25">
      <c r="D14" s="7">
        <f>SUM(D3:D13)</f>
        <v>356100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69C6B-D261-4423-90A5-1EDD3546BA74}">
  <dimension ref="A1:F41"/>
  <sheetViews>
    <sheetView tabSelected="1" workbookViewId="0">
      <selection activeCell="B6" sqref="B6"/>
    </sheetView>
  </sheetViews>
  <sheetFormatPr baseColWidth="10" defaultColWidth="35.28515625" defaultRowHeight="15" x14ac:dyDescent="0.25"/>
  <cols>
    <col min="1" max="1" width="5.28515625" style="23" customWidth="1"/>
    <col min="2" max="2" width="62.5703125" style="12" bestFit="1" customWidth="1"/>
    <col min="3" max="5" width="35.28515625" style="12"/>
    <col min="6" max="6" width="32.7109375" style="43" bestFit="1" customWidth="1"/>
    <col min="7" max="16384" width="35.28515625" style="12"/>
  </cols>
  <sheetData>
    <row r="1" spans="1:6" x14ac:dyDescent="0.25">
      <c r="A1" s="24"/>
      <c r="B1" s="25" t="s">
        <v>53</v>
      </c>
      <c r="C1" s="26" t="s">
        <v>54</v>
      </c>
      <c r="D1" s="26" t="s">
        <v>55</v>
      </c>
      <c r="E1" s="47" t="s">
        <v>56</v>
      </c>
      <c r="F1" s="48" t="s">
        <v>57</v>
      </c>
    </row>
    <row r="2" spans="1:6" x14ac:dyDescent="0.25">
      <c r="A2" s="24"/>
      <c r="B2" s="10"/>
      <c r="C2" s="11"/>
      <c r="D2" s="11"/>
      <c r="E2" s="11"/>
      <c r="F2" s="49"/>
    </row>
    <row r="3" spans="1:6" x14ac:dyDescent="0.25">
      <c r="A3" s="24"/>
      <c r="B3" s="27" t="s">
        <v>58</v>
      </c>
      <c r="C3" s="28">
        <v>5</v>
      </c>
      <c r="D3" s="28">
        <v>5.8</v>
      </c>
      <c r="E3" s="28">
        <v>6.5</v>
      </c>
      <c r="F3" s="49"/>
    </row>
    <row r="4" spans="1:6" x14ac:dyDescent="0.25">
      <c r="A4" s="24"/>
      <c r="B4" s="27" t="s">
        <v>59</v>
      </c>
      <c r="C4" s="53">
        <v>10000</v>
      </c>
      <c r="D4" s="53">
        <v>10000</v>
      </c>
      <c r="E4" s="54">
        <v>10000</v>
      </c>
      <c r="F4" s="49"/>
    </row>
    <row r="5" spans="1:6" s="13" customFormat="1" x14ac:dyDescent="0.25">
      <c r="A5" s="24" t="s">
        <v>74</v>
      </c>
      <c r="B5" s="29" t="s">
        <v>72</v>
      </c>
      <c r="C5" s="30">
        <v>50000</v>
      </c>
      <c r="D5" s="30">
        <v>58000</v>
      </c>
      <c r="E5" s="30">
        <v>65000</v>
      </c>
      <c r="F5" s="49"/>
    </row>
    <row r="6" spans="1:6" x14ac:dyDescent="0.25">
      <c r="A6" s="24"/>
      <c r="F6" s="49"/>
    </row>
    <row r="7" spans="1:6" s="13" customFormat="1" x14ac:dyDescent="0.25">
      <c r="A7" s="24" t="s">
        <v>75</v>
      </c>
      <c r="B7" s="29" t="s">
        <v>60</v>
      </c>
      <c r="C7" s="30">
        <v>8000</v>
      </c>
      <c r="D7" s="30">
        <v>4000</v>
      </c>
      <c r="E7" s="30">
        <v>0</v>
      </c>
      <c r="F7" s="49"/>
    </row>
    <row r="8" spans="1:6" x14ac:dyDescent="0.25">
      <c r="A8" s="24"/>
      <c r="C8" s="15"/>
      <c r="D8" s="15"/>
      <c r="E8" s="15"/>
      <c r="F8" s="49"/>
    </row>
    <row r="9" spans="1:6" x14ac:dyDescent="0.25">
      <c r="A9" s="24"/>
      <c r="B9" s="46" t="s">
        <v>61</v>
      </c>
      <c r="C9" s="37">
        <v>0.02</v>
      </c>
      <c r="D9" s="50">
        <v>1.4999999999999999E-2</v>
      </c>
      <c r="E9" s="37">
        <v>0</v>
      </c>
      <c r="F9" s="49"/>
    </row>
    <row r="10" spans="1:6" s="13" customFormat="1" x14ac:dyDescent="0.25">
      <c r="A10" s="24" t="s">
        <v>76</v>
      </c>
      <c r="B10" s="51" t="s">
        <v>73</v>
      </c>
      <c r="C10" s="52">
        <f>(C5+C7)*C9</f>
        <v>1160</v>
      </c>
      <c r="D10" s="52">
        <f t="shared" ref="D10:E10" si="0">(D5+D7)*D9</f>
        <v>930</v>
      </c>
      <c r="E10" s="52">
        <f t="shared" si="0"/>
        <v>0</v>
      </c>
      <c r="F10" s="49"/>
    </row>
    <row r="11" spans="1:6" x14ac:dyDescent="0.25">
      <c r="A11" s="24"/>
      <c r="C11" s="16"/>
      <c r="D11" s="17"/>
      <c r="E11" s="16"/>
      <c r="F11" s="49"/>
    </row>
    <row r="12" spans="1:6" x14ac:dyDescent="0.25">
      <c r="A12" s="24"/>
      <c r="B12" s="27" t="s">
        <v>63</v>
      </c>
      <c r="C12" s="31">
        <v>0.06</v>
      </c>
      <c r="D12" s="31">
        <v>0.04</v>
      </c>
      <c r="E12" s="31">
        <v>0</v>
      </c>
      <c r="F12" s="49"/>
    </row>
    <row r="13" spans="1:6" s="13" customFormat="1" x14ac:dyDescent="0.25">
      <c r="A13" s="24" t="s">
        <v>77</v>
      </c>
      <c r="B13" s="29" t="s">
        <v>78</v>
      </c>
      <c r="C13" s="30">
        <f>(C5+C7+C10)*C12</f>
        <v>3549.6</v>
      </c>
      <c r="D13" s="30">
        <f t="shared" ref="D13:E13" si="1">(D5+D7+D10)*D12</f>
        <v>2517.2000000000003</v>
      </c>
      <c r="E13" s="30">
        <f t="shared" si="1"/>
        <v>0</v>
      </c>
      <c r="F13" s="44"/>
    </row>
    <row r="14" spans="1:6" x14ac:dyDescent="0.25">
      <c r="A14" s="24"/>
      <c r="C14" s="16"/>
      <c r="D14" s="16"/>
      <c r="E14" s="16"/>
    </row>
    <row r="15" spans="1:6" s="13" customFormat="1" x14ac:dyDescent="0.25">
      <c r="A15" s="24" t="s">
        <v>79</v>
      </c>
      <c r="B15" s="29" t="s">
        <v>62</v>
      </c>
      <c r="C15" s="30">
        <v>2500</v>
      </c>
      <c r="D15" s="30">
        <v>1000</v>
      </c>
      <c r="E15" s="30">
        <v>0</v>
      </c>
      <c r="F15" s="44"/>
    </row>
    <row r="16" spans="1:6" x14ac:dyDescent="0.25">
      <c r="A16" s="24"/>
      <c r="B16" s="13"/>
      <c r="C16" s="14"/>
      <c r="D16" s="14"/>
      <c r="E16" s="14"/>
    </row>
    <row r="17" spans="1:6" x14ac:dyDescent="0.25">
      <c r="A17" s="24"/>
      <c r="B17" s="32" t="s">
        <v>88</v>
      </c>
      <c r="C17" s="33">
        <v>0.05</v>
      </c>
      <c r="D17" s="33">
        <v>0.02</v>
      </c>
      <c r="E17" s="33">
        <v>0</v>
      </c>
    </row>
    <row r="18" spans="1:6" s="13" customFormat="1" x14ac:dyDescent="0.25">
      <c r="A18" s="24" t="s">
        <v>87</v>
      </c>
      <c r="B18" s="29" t="s">
        <v>89</v>
      </c>
      <c r="C18" s="30">
        <f>C5*C17</f>
        <v>2500</v>
      </c>
      <c r="D18" s="30">
        <f t="shared" ref="D18:E18" si="2">D5*D17</f>
        <v>1160</v>
      </c>
      <c r="E18" s="30">
        <f t="shared" si="2"/>
        <v>0</v>
      </c>
      <c r="F18" s="44"/>
    </row>
    <row r="19" spans="1:6" x14ac:dyDescent="0.25">
      <c r="A19" s="24"/>
      <c r="C19" s="16"/>
      <c r="D19" s="16"/>
      <c r="E19" s="16"/>
    </row>
    <row r="20" spans="1:6" x14ac:dyDescent="0.25">
      <c r="A20" s="24"/>
      <c r="B20" s="18" t="s">
        <v>92</v>
      </c>
      <c r="C20" s="19">
        <f>C5+C7+C10+C13+C15+C18</f>
        <v>67709.600000000006</v>
      </c>
      <c r="D20" s="19">
        <f t="shared" ref="D20:E20" si="3">D5+D7+D10+D13+D15+D18</f>
        <v>67607.199999999997</v>
      </c>
      <c r="E20" s="19">
        <f t="shared" si="3"/>
        <v>65000</v>
      </c>
    </row>
    <row r="21" spans="1:6" x14ac:dyDescent="0.25">
      <c r="A21" s="24"/>
      <c r="B21" s="36"/>
      <c r="C21" s="31"/>
      <c r="D21" s="31"/>
      <c r="E21" s="31"/>
    </row>
    <row r="22" spans="1:6" x14ac:dyDescent="0.25">
      <c r="A22" s="24"/>
      <c r="B22" s="25" t="s">
        <v>95</v>
      </c>
      <c r="C22" s="37"/>
      <c r="D22" s="37"/>
      <c r="E22" s="37"/>
    </row>
    <row r="23" spans="1:6" x14ac:dyDescent="0.25">
      <c r="A23" s="24"/>
      <c r="B23" s="34"/>
      <c r="C23" s="35"/>
      <c r="D23" s="35"/>
      <c r="E23" s="35"/>
    </row>
    <row r="24" spans="1:6" x14ac:dyDescent="0.25">
      <c r="A24" s="24" t="s">
        <v>81</v>
      </c>
      <c r="B24" s="29" t="s">
        <v>64</v>
      </c>
      <c r="C24" s="30">
        <v>1000</v>
      </c>
      <c r="D24" s="30">
        <v>800</v>
      </c>
      <c r="E24" s="30">
        <v>500</v>
      </c>
    </row>
    <row r="25" spans="1:6" x14ac:dyDescent="0.25">
      <c r="A25" s="24"/>
      <c r="C25" s="15"/>
      <c r="D25" s="15"/>
      <c r="E25" s="15"/>
    </row>
    <row r="26" spans="1:6" x14ac:dyDescent="0.25">
      <c r="A26" s="24"/>
      <c r="B26" s="38" t="s">
        <v>65</v>
      </c>
      <c r="C26" s="39">
        <v>4000</v>
      </c>
      <c r="D26" s="39">
        <v>3000</v>
      </c>
      <c r="E26" s="39">
        <v>2500</v>
      </c>
    </row>
    <row r="27" spans="1:6" x14ac:dyDescent="0.25">
      <c r="A27" s="24"/>
      <c r="B27" s="38" t="s">
        <v>66</v>
      </c>
      <c r="C27" s="27">
        <v>2</v>
      </c>
      <c r="D27" s="27">
        <v>1</v>
      </c>
      <c r="E27" s="27">
        <v>1</v>
      </c>
    </row>
    <row r="28" spans="1:6" x14ac:dyDescent="0.25">
      <c r="A28" s="24" t="s">
        <v>82</v>
      </c>
      <c r="B28" s="29" t="s">
        <v>80</v>
      </c>
      <c r="C28" s="40">
        <f>C26*C27</f>
        <v>8000</v>
      </c>
      <c r="D28" s="40">
        <f t="shared" ref="D28:E28" si="4">D26*D27</f>
        <v>3000</v>
      </c>
      <c r="E28" s="40">
        <f t="shared" si="4"/>
        <v>2500</v>
      </c>
    </row>
    <row r="29" spans="1:6" x14ac:dyDescent="0.25">
      <c r="A29" s="24"/>
    </row>
    <row r="30" spans="1:6" x14ac:dyDescent="0.25">
      <c r="A30" s="24" t="s">
        <v>83</v>
      </c>
      <c r="B30" s="29" t="s">
        <v>67</v>
      </c>
      <c r="C30" s="30">
        <v>1500</v>
      </c>
      <c r="D30" s="30">
        <v>1000</v>
      </c>
      <c r="E30" s="30">
        <v>800</v>
      </c>
    </row>
    <row r="31" spans="1:6" x14ac:dyDescent="0.25">
      <c r="A31" s="24" t="s">
        <v>84</v>
      </c>
      <c r="B31" s="29" t="s">
        <v>68</v>
      </c>
      <c r="C31" s="30">
        <v>2000</v>
      </c>
      <c r="D31" s="30">
        <v>1000</v>
      </c>
      <c r="E31" s="30">
        <v>200</v>
      </c>
    </row>
    <row r="32" spans="1:6" x14ac:dyDescent="0.25">
      <c r="A32" s="24" t="s">
        <v>85</v>
      </c>
      <c r="B32" s="29" t="s">
        <v>69</v>
      </c>
      <c r="C32" s="30">
        <v>1000</v>
      </c>
      <c r="D32" s="30">
        <v>800</v>
      </c>
      <c r="E32" s="30">
        <v>500</v>
      </c>
    </row>
    <row r="33" spans="1:6" x14ac:dyDescent="0.25">
      <c r="A33" s="24" t="s">
        <v>86</v>
      </c>
      <c r="B33" s="29" t="s">
        <v>70</v>
      </c>
      <c r="C33" s="42" t="s">
        <v>91</v>
      </c>
      <c r="D33" s="30">
        <v>300</v>
      </c>
      <c r="E33" s="30">
        <v>200</v>
      </c>
    </row>
    <row r="34" spans="1:6" x14ac:dyDescent="0.25">
      <c r="A34" s="24"/>
      <c r="B34" s="20" t="s">
        <v>90</v>
      </c>
      <c r="C34" s="15"/>
      <c r="D34" s="15"/>
      <c r="E34" s="15"/>
    </row>
    <row r="35" spans="1:6" x14ac:dyDescent="0.25">
      <c r="A35" s="24"/>
      <c r="B35" s="20"/>
      <c r="C35" s="15"/>
      <c r="D35" s="15"/>
      <c r="E35" s="15"/>
    </row>
    <row r="36" spans="1:6" x14ac:dyDescent="0.25">
      <c r="A36" s="24"/>
      <c r="B36" s="18" t="s">
        <v>93</v>
      </c>
      <c r="C36" s="21">
        <f>C24+C28+C30+C31+C32</f>
        <v>13500</v>
      </c>
      <c r="D36" s="21">
        <f>D24+D28+D30+D31+D32+D33</f>
        <v>6900</v>
      </c>
      <c r="E36" s="21">
        <f>E24+E28+E30+E31+E32+E33</f>
        <v>4700</v>
      </c>
    </row>
    <row r="37" spans="1:6" x14ac:dyDescent="0.25">
      <c r="A37" s="24"/>
      <c r="B37" s="20"/>
      <c r="C37" s="15"/>
      <c r="D37" s="15"/>
      <c r="E37" s="15"/>
    </row>
    <row r="38" spans="1:6" ht="30" x14ac:dyDescent="0.25">
      <c r="A38" s="24"/>
      <c r="B38" s="18" t="s">
        <v>71</v>
      </c>
      <c r="C38" s="21">
        <v>83500</v>
      </c>
      <c r="D38" s="21">
        <v>72700</v>
      </c>
      <c r="E38" s="21">
        <v>70200</v>
      </c>
      <c r="F38" s="45" t="s">
        <v>94</v>
      </c>
    </row>
    <row r="40" spans="1:6" ht="18.75" x14ac:dyDescent="0.25">
      <c r="B40" s="41" t="s">
        <v>96</v>
      </c>
      <c r="C40" s="41"/>
      <c r="D40" s="41"/>
      <c r="E40" s="41"/>
    </row>
    <row r="41" spans="1:6" x14ac:dyDescent="0.25">
      <c r="C41" s="22"/>
    </row>
  </sheetData>
  <mergeCells count="1">
    <mergeCell ref="B40:E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ordinateur</vt:lpstr>
      <vt:lpstr>MP de chine</vt:lpstr>
      <vt:lpstr>Benchmark CTP FRS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BARONI Alain</dc:creator>
  <cp:lastModifiedBy>BARONI Alain</cp:lastModifiedBy>
  <dcterms:created xsi:type="dcterms:W3CDTF">2025-09-29T13:02:17Z</dcterms:created>
  <dcterms:modified xsi:type="dcterms:W3CDTF">2025-09-29T14:09:49Z</dcterms:modified>
</cp:coreProperties>
</file>